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con\Desktop\"/>
    </mc:Choice>
  </mc:AlternateContent>
  <xr:revisionPtr revIDLastSave="0" documentId="13_ncr:1_{72611B3C-9582-4625-A59D-10E06E93F19C}" xr6:coauthVersionLast="47" xr6:coauthVersionMax="47" xr10:uidLastSave="{00000000-0000-0000-0000-000000000000}"/>
  <bookViews>
    <workbookView xWindow="2685" yWindow="2685" windowWidth="21600" windowHeight="11385" xr2:uid="{B2241F8D-DABD-41DF-8FF6-91E99A726E1F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R5" i="1"/>
  <c r="R6" i="1"/>
  <c r="R9" i="1"/>
  <c r="R10" i="1"/>
  <c r="R11" i="1"/>
  <c r="R4" i="1"/>
  <c r="F8" i="1"/>
  <c r="F9" i="1"/>
  <c r="F10" i="1"/>
  <c r="F20" i="1"/>
  <c r="S17" i="1"/>
  <c r="S18" i="1"/>
  <c r="S19" i="1"/>
  <c r="S20" i="1"/>
  <c r="S21" i="1"/>
  <c r="S22" i="1"/>
  <c r="S23" i="1"/>
  <c r="S24" i="1"/>
  <c r="S25" i="1"/>
  <c r="S26" i="1"/>
  <c r="S16" i="1"/>
  <c r="F21" i="1"/>
  <c r="E12" i="1"/>
  <c r="F7" i="1"/>
  <c r="E14" i="1" l="1"/>
  <c r="E17" i="1" s="1"/>
  <c r="K21" i="1"/>
  <c r="M11" i="1" l="1"/>
  <c r="M8" i="1"/>
  <c r="F30" i="1"/>
  <c r="I30" i="1" s="1"/>
  <c r="K27" i="1"/>
  <c r="K25" i="1"/>
</calcChain>
</file>

<file path=xl/sharedStrings.xml><?xml version="1.0" encoding="utf-8"?>
<sst xmlns="http://schemas.openxmlformats.org/spreadsheetml/2006/main" count="44" uniqueCount="41">
  <si>
    <t>VALORE DELLA CONTROVERSIA</t>
  </si>
  <si>
    <t>N. PARTI CHIAMATE</t>
  </si>
  <si>
    <t>racc AR</t>
  </si>
  <si>
    <t>racc ar con allegati</t>
  </si>
  <si>
    <t>racc estero o racc 1</t>
  </si>
  <si>
    <t>pec</t>
  </si>
  <si>
    <t xml:space="preserve">specificare modalità convocazione </t>
  </si>
  <si>
    <t>n.</t>
  </si>
  <si>
    <t>importo</t>
  </si>
  <si>
    <t>SPESE DI AVVIO</t>
  </si>
  <si>
    <t>RIMBORSO SPESE</t>
  </si>
  <si>
    <t>SPESE DI MEDIAZIONE</t>
  </si>
  <si>
    <t>ULTERIORI SPESE DI MEDIAZIONE</t>
  </si>
  <si>
    <t>DETRAZIONE SPESE MEDIAZIONE</t>
  </si>
  <si>
    <t>MAGGIORAZIONE 10%</t>
  </si>
  <si>
    <t>MAGGIORAZIONE 25%</t>
  </si>
  <si>
    <t xml:space="preserve">TOTALE </t>
  </si>
  <si>
    <t>DOVUTO PARTE/I ISTANTE/I</t>
  </si>
  <si>
    <t>TOTALE</t>
  </si>
  <si>
    <t>TOT RIMBORSO CONVOCAZIONI</t>
  </si>
  <si>
    <t>DOVUTO PARTE/I CHIAMATE</t>
  </si>
  <si>
    <t>SPESE AVVIO</t>
  </si>
  <si>
    <t>SPESE MEDIAZIONE</t>
  </si>
  <si>
    <t>IND</t>
  </si>
  <si>
    <t>ELEMENTI DI CALCOLO</t>
  </si>
  <si>
    <t>RIMB. SPESE MOD. TELEMATICA</t>
  </si>
  <si>
    <t>(30)</t>
  </si>
  <si>
    <t>inserire se del caso</t>
  </si>
  <si>
    <t>====================================================================</t>
  </si>
  <si>
    <t>TABELLA A</t>
  </si>
  <si>
    <t>N. PARTI ISTANTI (inserire numero)</t>
  </si>
  <si>
    <t>se il procedimento prosegue senza successo</t>
  </si>
  <si>
    <t>se il procedimento si chiude oltre il primo  incontro con successo è dovuta una maggiorazione del 25%</t>
  </si>
  <si>
    <t>se il procedimento si chiude al primo incontro con successo è dovuta una maggiorazione del 10%</t>
  </si>
  <si>
    <t>e non immettere il valore della</t>
  </si>
  <si>
    <r>
      <t xml:space="preserve">se </t>
    </r>
    <r>
      <rPr>
        <b/>
        <sz val="11"/>
        <color theme="1"/>
        <rFont val="Calibri"/>
        <family val="2"/>
        <scheme val="minor"/>
      </rPr>
      <t>inderminato</t>
    </r>
    <r>
      <rPr>
        <sz val="11"/>
        <color theme="1"/>
        <rFont val="Calibri"/>
        <family val="2"/>
        <scheme val="minor"/>
      </rPr>
      <t xml:space="preserve"> scrivere "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>" nella cella bordata</t>
    </r>
  </si>
  <si>
    <t>ULTERIORI MAGGIORAZIONI (da calcolare) su</t>
  </si>
  <si>
    <t>sino al 20%</t>
  </si>
  <si>
    <t>aliq.</t>
  </si>
  <si>
    <t>NETTO</t>
  </si>
  <si>
    <t>CALCOLO DELLE INDENNITA' DOVUTE PER LA MEDIAZIONE (per  Valori  Mediazioni Obbligatorie tab A rid di 1/5 IVA compresi)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</si>
</sst>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1"/>
      <color theme="9" tint="-0.24994659260841701"/>
      <name val="Calibri"/>
      <family val="2"/>
      <scheme val="minor"/>
    </font>
    <font>
      <b/>
      <sz val="14"/>
      <color rgb="FFFF66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8" xfId="0" quotePrefix="1" applyBorder="1"/>
    <xf numFmtId="0" fontId="0" fillId="0" borderId="10" xfId="0" applyBorder="1"/>
    <xf numFmtId="0" fontId="0" fillId="0" borderId="11" xfId="0" applyBorder="1"/>
    <xf numFmtId="0" fontId="0" fillId="0" borderId="0" xfId="0" quotePrefix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1" fillId="0" borderId="6" xfId="0" applyFont="1" applyBorder="1"/>
    <xf numFmtId="0" fontId="0" fillId="0" borderId="7" xfId="0" applyBorder="1"/>
    <xf numFmtId="0" fontId="1" fillId="0" borderId="11" xfId="0" applyFont="1" applyBorder="1"/>
    <xf numFmtId="0" fontId="0" fillId="0" borderId="13" xfId="0" applyBorder="1"/>
    <xf numFmtId="0" fontId="0" fillId="0" borderId="2" xfId="0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9" fontId="0" fillId="0" borderId="0" xfId="0" applyNumberFormat="1"/>
    <xf numFmtId="44" fontId="0" fillId="0" borderId="0" xfId="1" applyFont="1"/>
    <xf numFmtId="44" fontId="0" fillId="0" borderId="8" xfId="1" applyFont="1" applyBorder="1"/>
    <xf numFmtId="44" fontId="0" fillId="0" borderId="10" xfId="1" applyFont="1" applyBorder="1"/>
    <xf numFmtId="44" fontId="0" fillId="0" borderId="11" xfId="1" applyFont="1" applyBorder="1"/>
    <xf numFmtId="0" fontId="1" fillId="4" borderId="8" xfId="0" applyFont="1" applyFill="1" applyBorder="1"/>
    <xf numFmtId="44" fontId="0" fillId="0" borderId="0" xfId="0" applyNumberFormat="1"/>
    <xf numFmtId="44" fontId="1" fillId="0" borderId="0" xfId="1" applyFont="1"/>
    <xf numFmtId="44" fontId="0" fillId="0" borderId="0" xfId="0" applyNumberFormat="1" applyProtection="1">
      <protection locked="0"/>
    </xf>
    <xf numFmtId="44" fontId="1" fillId="0" borderId="1" xfId="0" applyNumberFormat="1" applyFont="1" applyBorder="1"/>
    <xf numFmtId="44" fontId="1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8" fillId="2" borderId="15" xfId="0" applyNumberFormat="1" applyFont="1" applyFill="1" applyBorder="1"/>
    <xf numFmtId="44" fontId="3" fillId="0" borderId="0" xfId="1" applyFont="1"/>
    <xf numFmtId="44" fontId="3" fillId="0" borderId="0" xfId="1" applyFont="1" applyBorder="1"/>
    <xf numFmtId="0" fontId="1" fillId="3" borderId="0" xfId="0" applyFont="1" applyFill="1"/>
    <xf numFmtId="44" fontId="1" fillId="3" borderId="0" xfId="1" applyFont="1" applyFill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4" fillId="0" borderId="19" xfId="0" applyFont="1" applyBorder="1"/>
    <xf numFmtId="0" fontId="4" fillId="0" borderId="3" xfId="0" applyFont="1" applyBorder="1"/>
    <xf numFmtId="44" fontId="4" fillId="0" borderId="3" xfId="0" applyNumberFormat="1" applyFont="1" applyBorder="1"/>
    <xf numFmtId="0" fontId="0" fillId="0" borderId="3" xfId="0" applyBorder="1"/>
    <xf numFmtId="44" fontId="0" fillId="0" borderId="20" xfId="0" applyNumberFormat="1" applyBorder="1"/>
    <xf numFmtId="44" fontId="7" fillId="0" borderId="3" xfId="1" applyFont="1" applyBorder="1"/>
    <xf numFmtId="44" fontId="7" fillId="0" borderId="3" xfId="1" applyFont="1" applyFill="1" applyBorder="1"/>
    <xf numFmtId="0" fontId="0" fillId="4" borderId="18" xfId="0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9" fontId="0" fillId="0" borderId="3" xfId="0" applyNumberFormat="1" applyBorder="1" applyProtection="1">
      <protection locked="0"/>
    </xf>
    <xf numFmtId="0" fontId="0" fillId="3" borderId="0" xfId="0" applyFill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66FF"/>
      <color rgb="FFB06E8C"/>
      <color rgb="FFC15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238126</xdr:colOff>
      <xdr:row>1</xdr:row>
      <xdr:rowOff>114301</xdr:rowOff>
    </xdr:from>
    <xdr:to>
      <xdr:col>7</xdr:col>
      <xdr:colOff>600077</xdr:colOff>
      <xdr:row>3</xdr:row>
      <xdr:rowOff>47625</xdr:rowOff>
    </xdr:to>
    <xdr:cxnSp macro="">
      <xdr:nvCxnSpPr>
        <xdr:cNvPr id="4" name="Connettore a gomito 3">
          <a:extLst>
            <a:ext uri="{FF2B5EF4-FFF2-40B4-BE49-F238E27FC236}">
              <a16:creationId xmlns:a16="http://schemas.microsoft.com/office/drawing/2014/main" id="{FFB9992C-1EDD-34AA-CD06-77A233D29215}"/>
            </a:ext>
          </a:extLst>
        </xdr:cNvPr>
        <xdr:cNvCxnSpPr/>
      </xdr:nvCxnSpPr>
      <xdr:spPr>
        <a:xfrm rot="10800000">
          <a:off x="5448301" y="314326"/>
          <a:ext cx="361951" cy="342899"/>
        </a:xfrm>
        <a:prstGeom prst="bentConnector3">
          <a:avLst>
            <a:gd name="adj1" fmla="val 50000"/>
          </a:avLst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03A7-CA17-4519-B8FB-C3FE99B372BA}">
  <dimension ref="A1:U32"/>
  <sheetViews>
    <sheetView tabSelected="1" workbookViewId="0">
      <selection activeCell="J16" sqref="J16"/>
    </sheetView>
  </sheetViews>
  <sheetFormatPr defaultRowHeight="15" x14ac:dyDescent="0.25"/>
  <cols>
    <col min="1" max="1" width="4.140625" customWidth="1"/>
    <col min="4" max="4" width="14.28515625" customWidth="1"/>
    <col min="5" max="5" width="12.85546875" bestFit="1" customWidth="1"/>
    <col min="6" max="6" width="12.140625" customWidth="1"/>
    <col min="7" max="7" width="18.5703125" customWidth="1"/>
    <col min="9" max="9" width="10.7109375" bestFit="1" customWidth="1"/>
    <col min="11" max="11" width="19.42578125" customWidth="1"/>
    <col min="16" max="16" width="18.85546875" customWidth="1"/>
    <col min="17" max="17" width="14.5703125" bestFit="1" customWidth="1"/>
    <col min="18" max="18" width="11.7109375" bestFit="1" customWidth="1"/>
    <col min="19" max="19" width="12.7109375" bestFit="1" customWidth="1"/>
    <col min="20" max="20" width="10.7109375" bestFit="1" customWidth="1"/>
  </cols>
  <sheetData>
    <row r="1" spans="1:21" ht="15.75" thickBot="1" x14ac:dyDescent="0.3">
      <c r="A1" s="49"/>
      <c r="B1" s="49"/>
      <c r="C1" s="50" t="s">
        <v>40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1" ht="16.5" thickTop="1" thickBot="1" x14ac:dyDescent="0.3">
      <c r="A2" s="49"/>
      <c r="B2" s="50" t="s">
        <v>0</v>
      </c>
      <c r="C2" s="49"/>
      <c r="D2" s="49"/>
      <c r="E2" s="52"/>
      <c r="F2" s="49"/>
      <c r="G2" s="15"/>
      <c r="H2" s="49"/>
      <c r="I2" s="49"/>
      <c r="J2" s="49"/>
      <c r="K2" s="49"/>
      <c r="L2" s="49"/>
      <c r="M2" s="49"/>
      <c r="P2" s="1"/>
      <c r="Q2" s="11" t="s">
        <v>24</v>
      </c>
      <c r="R2" s="2"/>
      <c r="S2" s="2"/>
      <c r="T2" s="2"/>
      <c r="U2" s="12"/>
    </row>
    <row r="3" spans="1:21" ht="15.75" thickTop="1" x14ac:dyDescent="0.25">
      <c r="A3" s="49"/>
      <c r="B3" s="50" t="s">
        <v>30</v>
      </c>
      <c r="C3" s="49"/>
      <c r="D3" s="49"/>
      <c r="E3" s="49"/>
      <c r="F3" s="49"/>
      <c r="H3" s="49"/>
      <c r="I3" s="49" t="s">
        <v>35</v>
      </c>
      <c r="J3" s="49"/>
      <c r="K3" s="49"/>
      <c r="L3" s="49"/>
      <c r="M3" s="49"/>
      <c r="P3" s="23" t="s">
        <v>21</v>
      </c>
      <c r="U3" s="8"/>
    </row>
    <row r="4" spans="1:21" x14ac:dyDescent="0.25">
      <c r="A4" s="49"/>
      <c r="B4" s="50" t="s">
        <v>1</v>
      </c>
      <c r="C4" s="49"/>
      <c r="D4" s="49"/>
      <c r="E4" s="49"/>
      <c r="F4" s="49"/>
      <c r="H4" s="49"/>
      <c r="I4" s="49" t="s">
        <v>34</v>
      </c>
      <c r="J4" s="49"/>
      <c r="K4" s="49"/>
      <c r="L4" s="49"/>
      <c r="M4" s="49"/>
      <c r="P4" s="20">
        <v>1</v>
      </c>
      <c r="Q4" s="19">
        <v>1000</v>
      </c>
      <c r="R4" s="19">
        <f>(T4-T4*20%)+(T4-T4*20%)*22%</f>
        <v>39.04</v>
      </c>
      <c r="T4" s="19">
        <v>40</v>
      </c>
      <c r="U4" s="8"/>
    </row>
    <row r="5" spans="1:21" x14ac:dyDescent="0.25">
      <c r="B5" s="1"/>
      <c r="C5" s="2" t="s">
        <v>6</v>
      </c>
      <c r="D5" s="2"/>
      <c r="E5" s="2"/>
      <c r="F5" s="2"/>
      <c r="G5" s="2"/>
      <c r="H5" s="12"/>
      <c r="P5" s="20">
        <v>1001</v>
      </c>
      <c r="Q5" s="19">
        <v>50000</v>
      </c>
      <c r="R5" s="19">
        <f t="shared" ref="R5:R11" si="0">(T5-T5*20%)+(T5-T5*20%)*22%</f>
        <v>73.2</v>
      </c>
      <c r="T5" s="19">
        <v>75</v>
      </c>
      <c r="U5" s="8"/>
    </row>
    <row r="6" spans="1:21" x14ac:dyDescent="0.25">
      <c r="B6" s="3"/>
      <c r="D6" t="s">
        <v>7</v>
      </c>
      <c r="E6" t="s">
        <v>8</v>
      </c>
      <c r="F6" t="s">
        <v>18</v>
      </c>
      <c r="H6" s="8"/>
      <c r="P6" s="20">
        <v>50001</v>
      </c>
      <c r="Q6" s="19">
        <v>5000000</v>
      </c>
      <c r="R6" s="19">
        <f t="shared" si="0"/>
        <v>107.36</v>
      </c>
      <c r="S6" t="s">
        <v>23</v>
      </c>
      <c r="T6" s="19">
        <v>110</v>
      </c>
      <c r="U6" s="8"/>
    </row>
    <row r="7" spans="1:21" ht="15.75" thickBot="1" x14ac:dyDescent="0.3">
      <c r="B7" s="3" t="s">
        <v>2</v>
      </c>
      <c r="D7" s="16">
        <v>0</v>
      </c>
      <c r="E7" s="19">
        <v>9</v>
      </c>
      <c r="F7" s="25">
        <f>E7*D7</f>
        <v>0</v>
      </c>
      <c r="H7" s="8"/>
      <c r="P7" s="3"/>
      <c r="R7" s="19"/>
      <c r="T7" s="19"/>
      <c r="U7" s="8"/>
    </row>
    <row r="8" spans="1:21" ht="20.25" thickTop="1" thickBot="1" x14ac:dyDescent="0.35">
      <c r="B8" s="3" t="s">
        <v>3</v>
      </c>
      <c r="D8" s="17"/>
      <c r="E8" s="19">
        <v>12</v>
      </c>
      <c r="F8" s="25">
        <f t="shared" ref="F8:F10" si="1">E8*D8</f>
        <v>0</v>
      </c>
      <c r="H8" s="8"/>
      <c r="J8" s="10" t="s">
        <v>17</v>
      </c>
      <c r="K8" s="14"/>
      <c r="L8" s="14"/>
      <c r="M8" s="33">
        <f>E17</f>
        <v>15</v>
      </c>
      <c r="P8" s="23" t="s">
        <v>22</v>
      </c>
      <c r="R8" s="19"/>
      <c r="T8" s="19"/>
      <c r="U8" s="8"/>
    </row>
    <row r="9" spans="1:21" ht="15.75" thickBot="1" x14ac:dyDescent="0.3">
      <c r="B9" s="3" t="s">
        <v>4</v>
      </c>
      <c r="D9" s="17"/>
      <c r="E9" s="19">
        <v>15</v>
      </c>
      <c r="F9" s="25">
        <f t="shared" si="1"/>
        <v>0</v>
      </c>
      <c r="H9" s="8"/>
      <c r="P9" s="20">
        <v>1</v>
      </c>
      <c r="Q9" s="19">
        <v>1000</v>
      </c>
      <c r="R9" s="19">
        <f t="shared" si="0"/>
        <v>58.56</v>
      </c>
      <c r="T9" s="19">
        <v>60</v>
      </c>
      <c r="U9" s="8"/>
    </row>
    <row r="10" spans="1:21" ht="15.75" thickBot="1" x14ac:dyDescent="0.3">
      <c r="B10" s="3" t="s">
        <v>5</v>
      </c>
      <c r="D10" s="17">
        <v>0</v>
      </c>
      <c r="E10" s="19">
        <v>5</v>
      </c>
      <c r="F10" s="25">
        <f t="shared" si="1"/>
        <v>0</v>
      </c>
      <c r="H10" s="8"/>
      <c r="P10" s="20">
        <v>1001</v>
      </c>
      <c r="Q10" s="19">
        <v>50000</v>
      </c>
      <c r="R10" s="19">
        <f t="shared" si="0"/>
        <v>117.12</v>
      </c>
      <c r="S10" t="s">
        <v>23</v>
      </c>
      <c r="T10" s="19">
        <v>120</v>
      </c>
      <c r="U10" s="8"/>
    </row>
    <row r="11" spans="1:21" ht="20.25" thickTop="1" thickBot="1" x14ac:dyDescent="0.35">
      <c r="B11" s="4" t="s">
        <v>28</v>
      </c>
      <c r="E11" s="24"/>
      <c r="H11" s="8"/>
      <c r="J11" s="10" t="s">
        <v>20</v>
      </c>
      <c r="K11" s="14"/>
      <c r="L11" s="14"/>
      <c r="M11" s="33">
        <f>E17-E14</f>
        <v>15</v>
      </c>
      <c r="P11" s="20">
        <v>50001</v>
      </c>
      <c r="Q11" s="19">
        <v>5000000</v>
      </c>
      <c r="R11" s="19">
        <f t="shared" si="0"/>
        <v>165.92000000000002</v>
      </c>
      <c r="T11" s="19">
        <v>170</v>
      </c>
      <c r="U11" s="8"/>
    </row>
    <row r="12" spans="1:21" ht="15.75" thickTop="1" x14ac:dyDescent="0.25">
      <c r="B12" s="3" t="s">
        <v>9</v>
      </c>
      <c r="E12" s="25" t="b">
        <f>IF(E2&gt;1,VLOOKUP(E2,P4:R6,3),IF(G2="SI",R6))</f>
        <v>0</v>
      </c>
      <c r="H12" s="8"/>
      <c r="P12" s="3"/>
      <c r="R12" s="19"/>
      <c r="T12" s="19"/>
      <c r="U12" s="8"/>
    </row>
    <row r="13" spans="1:21" x14ac:dyDescent="0.25">
      <c r="B13" s="3" t="s">
        <v>10</v>
      </c>
      <c r="E13" s="25">
        <v>15</v>
      </c>
      <c r="H13" s="8"/>
      <c r="P13" s="3"/>
      <c r="R13" s="19"/>
      <c r="T13" s="19"/>
      <c r="U13" s="8"/>
    </row>
    <row r="14" spans="1:21" x14ac:dyDescent="0.25">
      <c r="B14" s="3" t="s">
        <v>19</v>
      </c>
      <c r="E14" s="25">
        <f>SUM(F7:F10)</f>
        <v>0</v>
      </c>
      <c r="H14" s="8"/>
      <c r="P14" s="23" t="s">
        <v>29</v>
      </c>
      <c r="R14" s="19"/>
      <c r="T14" s="19"/>
      <c r="U14" s="8"/>
    </row>
    <row r="15" spans="1:21" x14ac:dyDescent="0.25">
      <c r="B15" s="3" t="s">
        <v>25</v>
      </c>
      <c r="E15" s="26">
        <v>0</v>
      </c>
      <c r="F15" s="7" t="s">
        <v>26</v>
      </c>
      <c r="G15" t="s">
        <v>27</v>
      </c>
      <c r="H15" s="8"/>
      <c r="P15" s="3"/>
      <c r="R15" s="19"/>
      <c r="T15" s="19"/>
      <c r="U15" s="8"/>
    </row>
    <row r="16" spans="1:21" ht="15.75" thickBot="1" x14ac:dyDescent="0.3">
      <c r="B16" s="3" t="s">
        <v>11</v>
      </c>
      <c r="E16" s="27" t="b">
        <f>IF(E2&gt;1,VLOOKUP(E2,P9:R11,3),IF(G2="si",R11))</f>
        <v>0</v>
      </c>
      <c r="H16" s="8"/>
      <c r="P16" s="20">
        <v>1</v>
      </c>
      <c r="Q16" s="19">
        <v>1000</v>
      </c>
      <c r="R16" s="19">
        <v>78</v>
      </c>
      <c r="S16" s="19">
        <f t="shared" ref="S16:S26" si="2">T16+T16*22%</f>
        <v>78.08</v>
      </c>
      <c r="T16" s="19">
        <v>64</v>
      </c>
      <c r="U16" s="8"/>
    </row>
    <row r="17" spans="2:21" ht="15.75" thickTop="1" x14ac:dyDescent="0.25">
      <c r="B17" s="5"/>
      <c r="C17" s="6"/>
      <c r="D17" s="13" t="s">
        <v>16</v>
      </c>
      <c r="E17" s="28">
        <f>SUM(E12:E16)</f>
        <v>15</v>
      </c>
      <c r="F17" s="6"/>
      <c r="G17" s="6"/>
      <c r="H17" s="9"/>
      <c r="P17" s="20">
        <v>1001</v>
      </c>
      <c r="Q17" s="19">
        <v>5000</v>
      </c>
      <c r="R17" s="19">
        <v>156</v>
      </c>
      <c r="S17" s="19">
        <f t="shared" si="2"/>
        <v>156.16</v>
      </c>
      <c r="T17" s="19">
        <v>128</v>
      </c>
      <c r="U17" s="8"/>
    </row>
    <row r="18" spans="2:21" x14ac:dyDescent="0.25">
      <c r="P18" s="20">
        <v>5001</v>
      </c>
      <c r="Q18" s="19">
        <v>10000</v>
      </c>
      <c r="R18" s="19">
        <v>283</v>
      </c>
      <c r="S18" s="19">
        <f t="shared" si="2"/>
        <v>283.04000000000002</v>
      </c>
      <c r="T18" s="19">
        <v>232</v>
      </c>
      <c r="U18" s="8"/>
    </row>
    <row r="19" spans="2:21" x14ac:dyDescent="0.25">
      <c r="C19" s="36" t="s">
        <v>31</v>
      </c>
      <c r="D19" s="36"/>
      <c r="E19" s="36"/>
      <c r="F19" s="36"/>
      <c r="P19" s="20">
        <v>10001</v>
      </c>
      <c r="Q19" s="19">
        <v>25000</v>
      </c>
      <c r="R19" s="19">
        <v>429</v>
      </c>
      <c r="S19" s="19">
        <f t="shared" si="2"/>
        <v>429.44</v>
      </c>
      <c r="T19" s="19">
        <v>352</v>
      </c>
      <c r="U19" s="8"/>
    </row>
    <row r="20" spans="2:21" x14ac:dyDescent="0.25">
      <c r="C20" s="29" t="s">
        <v>12</v>
      </c>
      <c r="D20" s="29"/>
      <c r="E20" s="29"/>
      <c r="F20" s="34" t="b">
        <f>IF(E2&gt;1,VLOOKUP(E2,P16:R26,3),IF(G2="si",R21))</f>
        <v>0</v>
      </c>
      <c r="P20" s="20">
        <v>25001</v>
      </c>
      <c r="Q20" s="19">
        <v>50000</v>
      </c>
      <c r="R20" s="19">
        <v>703</v>
      </c>
      <c r="S20" s="19">
        <f t="shared" si="2"/>
        <v>702.72</v>
      </c>
      <c r="T20" s="19">
        <v>576</v>
      </c>
      <c r="U20" s="8"/>
    </row>
    <row r="21" spans="2:21" ht="19.5" thickBot="1" x14ac:dyDescent="0.35">
      <c r="C21" s="29" t="s">
        <v>13</v>
      </c>
      <c r="D21" s="29"/>
      <c r="E21" s="29"/>
      <c r="F21" s="35" t="b">
        <f>E16</f>
        <v>0</v>
      </c>
      <c r="J21" t="s">
        <v>39</v>
      </c>
      <c r="K21" s="46">
        <f>F20-F21</f>
        <v>0</v>
      </c>
      <c r="P21" s="20">
        <v>50001</v>
      </c>
      <c r="Q21" s="19">
        <v>150000</v>
      </c>
      <c r="R21" s="19">
        <v>1171</v>
      </c>
      <c r="S21" s="19">
        <f t="shared" si="2"/>
        <v>1171.2</v>
      </c>
      <c r="T21" s="19">
        <v>960</v>
      </c>
      <c r="U21" s="8" t="s">
        <v>23</v>
      </c>
    </row>
    <row r="22" spans="2:21" x14ac:dyDescent="0.25">
      <c r="P22" s="20">
        <v>150001</v>
      </c>
      <c r="Q22" s="19">
        <v>250000</v>
      </c>
      <c r="R22" s="19">
        <v>1464</v>
      </c>
      <c r="S22" s="19">
        <f t="shared" si="2"/>
        <v>1464</v>
      </c>
      <c r="T22" s="19">
        <v>1200</v>
      </c>
      <c r="U22" s="8"/>
    </row>
    <row r="23" spans="2:21" x14ac:dyDescent="0.25">
      <c r="G23" s="18"/>
      <c r="I23" s="18"/>
      <c r="P23" s="20">
        <v>250001</v>
      </c>
      <c r="Q23" s="19">
        <v>500000</v>
      </c>
      <c r="R23" s="19">
        <v>2440</v>
      </c>
      <c r="S23" s="19">
        <f t="shared" si="2"/>
        <v>2440</v>
      </c>
      <c r="T23" s="19">
        <v>2000</v>
      </c>
      <c r="U23" s="8"/>
    </row>
    <row r="24" spans="2:21" x14ac:dyDescent="0.25">
      <c r="C24" s="36" t="s">
        <v>33</v>
      </c>
      <c r="D24" s="36"/>
      <c r="E24" s="37"/>
      <c r="F24" s="36"/>
      <c r="G24" s="36"/>
      <c r="H24" s="36"/>
      <c r="I24" s="36"/>
      <c r="J24" s="36"/>
      <c r="P24" s="20">
        <v>500001</v>
      </c>
      <c r="Q24" s="19">
        <v>1500000</v>
      </c>
      <c r="R24" s="19">
        <v>3806</v>
      </c>
      <c r="S24" s="19">
        <f t="shared" si="2"/>
        <v>3806.4</v>
      </c>
      <c r="T24" s="19">
        <v>3120</v>
      </c>
      <c r="U24" s="8"/>
    </row>
    <row r="25" spans="2:21" ht="19.5" thickBot="1" x14ac:dyDescent="0.35">
      <c r="C25" s="31"/>
      <c r="D25" s="31"/>
      <c r="H25" s="32" t="s">
        <v>14</v>
      </c>
      <c r="K25" s="47">
        <f>K21+K21*10%</f>
        <v>0</v>
      </c>
      <c r="P25" s="20">
        <v>1500001</v>
      </c>
      <c r="Q25" s="19">
        <v>2500000</v>
      </c>
      <c r="R25" s="19">
        <v>4490</v>
      </c>
      <c r="S25" s="19">
        <f t="shared" si="2"/>
        <v>4489.6000000000004</v>
      </c>
      <c r="T25" s="19">
        <v>3680</v>
      </c>
      <c r="U25" s="8"/>
    </row>
    <row r="26" spans="2:21" x14ac:dyDescent="0.25">
      <c r="C26" s="36" t="s">
        <v>32</v>
      </c>
      <c r="D26" s="36"/>
      <c r="E26" s="36"/>
      <c r="F26" s="36"/>
      <c r="G26" s="36"/>
      <c r="H26" s="36"/>
      <c r="I26" s="36"/>
      <c r="J26" s="36"/>
      <c r="P26" s="21">
        <v>2500001</v>
      </c>
      <c r="Q26" s="22">
        <v>5000000</v>
      </c>
      <c r="R26" s="22">
        <v>6344</v>
      </c>
      <c r="S26" s="22">
        <f t="shared" si="2"/>
        <v>6344</v>
      </c>
      <c r="T26" s="22">
        <v>5200</v>
      </c>
      <c r="U26" s="9"/>
    </row>
    <row r="27" spans="2:21" ht="19.5" thickBot="1" x14ac:dyDescent="0.35">
      <c r="H27" s="32" t="s">
        <v>15</v>
      </c>
      <c r="K27" s="46">
        <f>K21+K21*25%</f>
        <v>0</v>
      </c>
    </row>
    <row r="28" spans="2:21" ht="15.75" thickBot="1" x14ac:dyDescent="0.3">
      <c r="C28" s="31"/>
      <c r="D28" s="31"/>
    </row>
    <row r="29" spans="2:21" x14ac:dyDescent="0.25">
      <c r="B29" s="38"/>
      <c r="C29" s="39"/>
      <c r="D29" s="39"/>
      <c r="E29" s="39"/>
      <c r="F29" s="39"/>
      <c r="G29" s="39"/>
      <c r="H29" s="40" t="s">
        <v>38</v>
      </c>
      <c r="I29" s="48" t="s">
        <v>18</v>
      </c>
    </row>
    <row r="30" spans="2:21" ht="15.75" thickBot="1" x14ac:dyDescent="0.3">
      <c r="B30" s="41" t="s">
        <v>36</v>
      </c>
      <c r="C30" s="42"/>
      <c r="D30" s="42"/>
      <c r="E30" s="42"/>
      <c r="F30" s="43">
        <f>K21</f>
        <v>0</v>
      </c>
      <c r="G30" s="44" t="s">
        <v>37</v>
      </c>
      <c r="H30" s="51">
        <v>0.1</v>
      </c>
      <c r="I30" s="45">
        <f>F30+F30*H30</f>
        <v>0</v>
      </c>
    </row>
    <row r="32" spans="2:21" x14ac:dyDescent="0.25">
      <c r="G32" s="30"/>
    </row>
  </sheetData>
  <sheetProtection algorithmName="SHA-512" hashValue="PiEnsy54rkIU7OQiuNMe1wM0d4CMqNijAjA2iZLsMiWQLCEWgb0frDNGz0pqy7YGxkGCHO4pC9v5n8SKUXEdiw==" saltValue="TZFfYZVcQKQfRmnUH/0NEg==" spinCount="100000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m</dc:creator>
  <cp:lastModifiedBy>e m</cp:lastModifiedBy>
  <cp:lastPrinted>2023-11-19T17:10:47Z</cp:lastPrinted>
  <dcterms:created xsi:type="dcterms:W3CDTF">2023-11-05T17:56:43Z</dcterms:created>
  <dcterms:modified xsi:type="dcterms:W3CDTF">2023-12-18T10:47:30Z</dcterms:modified>
</cp:coreProperties>
</file>